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96B282A-6313-432A-868A-4119A7EBAB8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1" l="1"/>
  <c r="O9" i="1" l="1"/>
  <c r="O8" i="1"/>
  <c r="R8" i="1" s="1"/>
  <c r="O7" i="1"/>
  <c r="AD8" i="1" l="1"/>
  <c r="AE8" i="1" s="1"/>
  <c r="S8" i="1"/>
  <c r="R7" i="1"/>
  <c r="P8" i="1"/>
  <c r="R9" i="1"/>
  <c r="P7" i="1"/>
  <c r="P9" i="1"/>
  <c r="W7" i="1" l="1"/>
  <c r="Q7" i="1"/>
  <c r="X7" i="1" s="1"/>
  <c r="S7" i="1"/>
  <c r="Z7" i="1" s="1"/>
  <c r="Y7" i="1"/>
  <c r="Q8" i="1"/>
  <c r="AB8" i="1"/>
  <c r="AC8" i="1" s="1"/>
  <c r="AB9" i="1"/>
  <c r="AC9" i="1" s="1"/>
  <c r="Q9" i="1"/>
  <c r="S9" i="1"/>
  <c r="AD9" i="1"/>
  <c r="AE9" i="1" s="1"/>
</calcChain>
</file>

<file path=xl/sharedStrings.xml><?xml version="1.0" encoding="utf-8"?>
<sst xmlns="http://schemas.openxmlformats.org/spreadsheetml/2006/main" count="101" uniqueCount="54">
  <si>
    <t>Table 1</t>
  </si>
  <si>
    <t>Rich Metals Group</t>
  </si>
  <si>
    <t>TSF No. 2 Detailed Design - Thickened Tailings Disposal</t>
  </si>
  <si>
    <t>Overland Piping List - Pipes and Flanges</t>
  </si>
  <si>
    <t>Identification</t>
  </si>
  <si>
    <t>Design Data</t>
  </si>
  <si>
    <t>Rev</t>
  </si>
  <si>
    <t>WBS</t>
  </si>
  <si>
    <t>Description</t>
  </si>
  <si>
    <t>Location</t>
  </si>
  <si>
    <t>Size (mm/in)</t>
  </si>
  <si>
    <t>Schedule/THK</t>
  </si>
  <si>
    <t>Service</t>
  </si>
  <si>
    <t>Material</t>
  </si>
  <si>
    <t>HDPE Lining</t>
  </si>
  <si>
    <t>Lining Thickness (mm/in)</t>
  </si>
  <si>
    <t xml:space="preserve">Insulation
</t>
  </si>
  <si>
    <t>Insulation Thickness (mm/in)</t>
  </si>
  <si>
    <t>Design Code</t>
  </si>
  <si>
    <t>Design Pressure (Bar)</t>
  </si>
  <si>
    <t>Length (m/ft)</t>
  </si>
  <si>
    <t>6m / 20ft Pipes</t>
  </si>
  <si>
    <t>6m / 20ft Pipe with 15%  Contingency</t>
  </si>
  <si>
    <t>12m / 40ft Pipes</t>
  </si>
  <si>
    <t>12m / 40 ft with15%  Contingency</t>
  </si>
  <si>
    <t>#1500 Flanges (255 Bar / 3705 psi)</t>
  </si>
  <si>
    <t>#900 Flanges (153 Bar / 2220 psi)</t>
  </si>
  <si>
    <t>#600 Flanges (102 Bar / 1480 psi)</t>
  </si>
  <si>
    <t>#300 Flanges (51.1 Bar / 740 psi)</t>
  </si>
  <si>
    <t>#300 Flanges (51.1 Bar / 740 psi)
with 15%  Contingency</t>
  </si>
  <si>
    <t>Stub-end Flanges</t>
  </si>
  <si>
    <t>Stub-end Flanges
with 15%  Contingency</t>
  </si>
  <si>
    <t>Couplings</t>
  </si>
  <si>
    <t>Thickened Tailings Transfer Pipeline: Concentrator - Booster Station - TSF No.2 Dam Final Elevation OPERATING + STANDBY</t>
  </si>
  <si>
    <t>Surface / Overland</t>
  </si>
  <si>
    <t xml:space="preserve">300 / 12 </t>
  </si>
  <si>
    <t>SCH 80 / 8.8mm</t>
  </si>
  <si>
    <t>Thickened Tailings</t>
  </si>
  <si>
    <t>EN 10217-2 
Welded, P265GH</t>
  </si>
  <si>
    <t>HDPE</t>
  </si>
  <si>
    <t>12.5 / 0.5</t>
  </si>
  <si>
    <t>No</t>
  </si>
  <si>
    <t>-</t>
  </si>
  <si>
    <t>EN 13480-2017</t>
  </si>
  <si>
    <t>EN 1092-1 Type 11</t>
  </si>
  <si>
    <t xml:space="preserve">OPERATING + STANDBY
Thickened Tailings Transfer Pipeline: Booster Station- TSF No.2 Dam Final Elevation - OPERATING (Installed on Dam Crest)
Discharging Branch of 50 m lines with Spigots 2"
Emergency Discharge Area - Lower point
Emergency Discharge Area - Booster Station
Reclaim Water Pipeline From the TSF No. 2 to Concrete Reservoir
Reclaim Water Pipeline From the TSF No. 2 to Concrete Reservoir - To Low Point emergency Discharge Area </t>
  </si>
  <si>
    <t>DR. 9</t>
  </si>
  <si>
    <t>HDPE 
PE 4710 ASTM 3350</t>
  </si>
  <si>
    <t>Reclaim Water Pipeline From the TSF No. 2
 - to Concrete Reservoir,
 - to Connecting Point with Tailings Transfer Pipeline on Dam TSF No. 2 - Flushing
 - to Contact Water Pond (Feed to Water Treatment Plant)</t>
  </si>
  <si>
    <t>400 / 16</t>
  </si>
  <si>
    <t>Reclaim Water</t>
  </si>
  <si>
    <t>Price DDP Kazreti, Georgia</t>
  </si>
  <si>
    <t>Unit price, USD</t>
  </si>
  <si>
    <t>Total price,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</si>
</sst>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b/>
      <sz val="26"/>
      <color rgb="FF00000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5563"/>
        <bgColor rgb="FFC0C0C0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center" readingOrder="1"/>
    </xf>
    <xf numFmtId="0" fontId="3" fillId="3" borderId="2" xfId="0" applyFont="1" applyFill="1" applyBorder="1" applyAlignment="1">
      <alignment vertical="center" readingOrder="1"/>
    </xf>
    <xf numFmtId="0" fontId="3" fillId="3" borderId="2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vertical="center" readingOrder="1"/>
    </xf>
    <xf numFmtId="0" fontId="2" fillId="3" borderId="4" xfId="0" applyFont="1" applyFill="1" applyBorder="1"/>
    <xf numFmtId="0" fontId="4" fillId="3" borderId="0" xfId="0" applyFont="1" applyFill="1" applyAlignment="1">
      <alignment vertical="center"/>
    </xf>
    <xf numFmtId="0" fontId="5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readingOrder="1"/>
    </xf>
    <xf numFmtId="0" fontId="3" fillId="3" borderId="0" xfId="0" applyFont="1" applyFill="1" applyAlignment="1">
      <alignment vertical="center" readingOrder="1"/>
    </xf>
    <xf numFmtId="0" fontId="3" fillId="3" borderId="0" xfId="0" applyFont="1" applyFill="1" applyAlignment="1">
      <alignment horizontal="center" vertical="center" readingOrder="1"/>
    </xf>
    <xf numFmtId="0" fontId="3" fillId="2" borderId="0" xfId="0" applyFont="1" applyFill="1" applyAlignment="1">
      <alignment vertical="center" readingOrder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center" readingOrder="1"/>
    </xf>
    <xf numFmtId="0" fontId="3" fillId="3" borderId="7" xfId="0" applyFont="1" applyFill="1" applyBorder="1" applyAlignment="1">
      <alignment vertical="center" readingOrder="1"/>
    </xf>
    <xf numFmtId="0" fontId="3" fillId="3" borderId="7" xfId="0" applyFont="1" applyFill="1" applyBorder="1" applyAlignment="1">
      <alignment horizontal="center" vertical="center" readingOrder="1"/>
    </xf>
    <xf numFmtId="0" fontId="3" fillId="2" borderId="7" xfId="0" applyFont="1" applyFill="1" applyBorder="1" applyAlignment="1">
      <alignment vertical="center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7" fillId="5" borderId="12" xfId="0" applyFont="1" applyFill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0" fillId="0" borderId="14" xfId="0" quotePrefix="1" applyBorder="1" applyAlignment="1">
      <alignment horizontal="center" vertical="center" wrapText="1" readingOrder="1"/>
    </xf>
    <xf numFmtId="0" fontId="0" fillId="6" borderId="14" xfId="0" applyFill="1" applyBorder="1" applyAlignment="1">
      <alignment horizontal="center" vertical="center" wrapText="1" readingOrder="1"/>
    </xf>
    <xf numFmtId="3" fontId="0" fillId="0" borderId="14" xfId="0" applyNumberFormat="1" applyBorder="1" applyAlignment="1">
      <alignment horizontal="center" vertical="center" wrapText="1" readingOrder="1"/>
    </xf>
    <xf numFmtId="3" fontId="0" fillId="2" borderId="14" xfId="0" applyNumberFormat="1" applyFill="1" applyBorder="1" applyAlignment="1">
      <alignment horizontal="center" vertical="center" wrapText="1" readingOrder="1"/>
    </xf>
    <xf numFmtId="3" fontId="0" fillId="0" borderId="14" xfId="0" quotePrefix="1" applyNumberFormat="1" applyBorder="1" applyAlignment="1">
      <alignment horizontal="center" vertical="center" wrapText="1" readingOrder="1"/>
    </xf>
    <xf numFmtId="3" fontId="0" fillId="2" borderId="14" xfId="0" quotePrefix="1" applyNumberFormat="1" applyFill="1" applyBorder="1" applyAlignment="1">
      <alignment horizontal="center" vertical="center" wrapText="1" readingOrder="1"/>
    </xf>
    <xf numFmtId="0" fontId="0" fillId="2" borderId="0" xfId="0" applyFill="1"/>
    <xf numFmtId="0" fontId="6" fillId="4" borderId="15" xfId="0" applyFont="1" applyFill="1" applyBorder="1" applyAlignment="1">
      <alignment horizontal="center" vertical="center" wrapText="1" readingOrder="1"/>
    </xf>
    <xf numFmtId="0" fontId="9" fillId="7" borderId="14" xfId="0" applyFont="1" applyFill="1" applyBorder="1" applyAlignment="1">
      <alignment horizontal="center" vertical="center" wrapText="1" readingOrder="1"/>
    </xf>
    <xf numFmtId="165" fontId="9" fillId="7" borderId="16" xfId="1" quotePrefix="1" applyNumberFormat="1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irveli/AppData/Local/Microsoft/Windows/INetCache/Content.Outlook/P7JO86LI/H353218-TSF02-250-216-0001_R4%20-%20&#1076;&#1083;&#1103;%20&#1079;&#1072;&#1082;&#1072;&#107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 (8.5x11)"/>
      <sheetName val="NOTES (8.5x11)"/>
      <sheetName val="DEFINITIONS (8.5x11)"/>
      <sheetName val="Overland Piping Pipes&amp;Flanges"/>
      <sheetName val="Overland Fittings&amp;Flanges"/>
      <sheetName val="Thickening Plant"/>
      <sheetName val="Booster Station"/>
      <sheetName val="Для заказа"/>
      <sheetName val="MechanicalEquipmentList-Opt 3"/>
    </sheetNames>
    <sheetDataSet>
      <sheetData sheetId="0"/>
      <sheetData sheetId="1"/>
      <sheetData sheetId="2"/>
      <sheetData sheetId="3">
        <row r="7">
          <cell r="P7">
            <v>6000</v>
          </cell>
        </row>
        <row r="8">
          <cell r="P8">
            <v>6000</v>
          </cell>
        </row>
        <row r="9">
          <cell r="P9">
            <v>856</v>
          </cell>
        </row>
        <row r="10">
          <cell r="P10">
            <v>400</v>
          </cell>
        </row>
        <row r="11">
          <cell r="P11">
            <v>856</v>
          </cell>
        </row>
        <row r="12">
          <cell r="P12">
            <v>400</v>
          </cell>
        </row>
        <row r="13">
          <cell r="P13">
            <v>100</v>
          </cell>
        </row>
        <row r="14">
          <cell r="P14">
            <v>50</v>
          </cell>
        </row>
        <row r="15">
          <cell r="P15">
            <v>150</v>
          </cell>
        </row>
        <row r="16">
          <cell r="P16">
            <v>150</v>
          </cell>
        </row>
        <row r="17">
          <cell r="P17">
            <v>30</v>
          </cell>
        </row>
        <row r="18">
          <cell r="P18">
            <v>30</v>
          </cell>
        </row>
        <row r="19">
          <cell r="P19">
            <v>7290</v>
          </cell>
        </row>
        <row r="20">
          <cell r="P20">
            <v>950</v>
          </cell>
        </row>
        <row r="21">
          <cell r="P21">
            <v>30</v>
          </cell>
        </row>
        <row r="22">
          <cell r="P22">
            <v>170</v>
          </cell>
        </row>
        <row r="23">
          <cell r="P23">
            <v>155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K1" zoomScale="82" workbookViewId="0">
      <selection activeCell="C7" sqref="C7"/>
    </sheetView>
  </sheetViews>
  <sheetFormatPr defaultColWidth="9.109375" defaultRowHeight="14.4" x14ac:dyDescent="0.3"/>
  <cols>
    <col min="1" max="1" width="5.33203125" customWidth="1"/>
    <col min="2" max="2" width="6.109375" customWidth="1"/>
    <col min="3" max="3" width="72.5546875" customWidth="1"/>
    <col min="4" max="15" width="10.5546875" customWidth="1"/>
    <col min="16" max="17" width="10.5546875" style="40" customWidth="1"/>
    <col min="18" max="22" width="10.5546875" customWidth="1"/>
    <col min="23" max="24" width="10.5546875" style="40" customWidth="1"/>
    <col min="25" max="27" width="10.5546875" customWidth="1"/>
    <col min="28" max="29" width="10.5546875" style="40" customWidth="1"/>
    <col min="30" max="32" width="10.5546875" customWidth="1"/>
  </cols>
  <sheetData>
    <row r="1" spans="1:34" s="1" customFormat="1" ht="15" thickBot="1" x14ac:dyDescent="0.35">
      <c r="P1" s="2"/>
      <c r="Q1" s="2"/>
      <c r="W1" s="2"/>
      <c r="X1" s="2"/>
      <c r="AB1" s="2"/>
      <c r="AC1" s="2"/>
    </row>
    <row r="2" spans="1:34" s="1" customFormat="1" ht="33" x14ac:dyDescent="0.3">
      <c r="A2" s="3"/>
      <c r="B2" s="4"/>
      <c r="C2" s="5"/>
      <c r="D2" s="6"/>
      <c r="E2" s="7"/>
      <c r="F2" s="7"/>
      <c r="G2" s="7"/>
      <c r="H2" s="7"/>
      <c r="I2" s="7"/>
      <c r="J2" s="7"/>
      <c r="K2" s="7"/>
      <c r="L2" s="8" t="s">
        <v>0</v>
      </c>
      <c r="M2" s="7"/>
      <c r="N2" s="7"/>
      <c r="O2" s="7"/>
      <c r="P2" s="9"/>
      <c r="Q2" s="9"/>
      <c r="R2" s="7"/>
      <c r="S2" s="7"/>
      <c r="T2" s="7"/>
      <c r="U2" s="7"/>
      <c r="V2" s="7"/>
      <c r="W2" s="9"/>
      <c r="X2" s="9"/>
      <c r="Y2" s="7"/>
      <c r="Z2" s="7"/>
      <c r="AA2" s="7"/>
      <c r="AB2" s="9"/>
      <c r="AC2" s="9"/>
      <c r="AD2" s="7"/>
      <c r="AE2" s="7"/>
      <c r="AF2" s="5"/>
    </row>
    <row r="3" spans="1:34" s="1" customFormat="1" ht="33" x14ac:dyDescent="0.5">
      <c r="A3" s="10"/>
      <c r="B3" s="11" t="s">
        <v>1</v>
      </c>
      <c r="C3" s="12"/>
      <c r="D3" s="13"/>
      <c r="E3" s="14"/>
      <c r="F3" s="14"/>
      <c r="G3" s="14"/>
      <c r="H3" s="14"/>
      <c r="I3" s="14"/>
      <c r="J3" s="14"/>
      <c r="K3" s="14"/>
      <c r="L3" s="15" t="s">
        <v>2</v>
      </c>
      <c r="M3" s="14"/>
      <c r="N3" s="14"/>
      <c r="O3" s="14"/>
      <c r="P3" s="16"/>
      <c r="Q3" s="16"/>
      <c r="R3" s="14"/>
      <c r="S3" s="14"/>
      <c r="T3" s="14"/>
      <c r="U3" s="14"/>
      <c r="V3" s="14"/>
      <c r="W3" s="16"/>
      <c r="X3" s="16"/>
      <c r="Y3" s="14"/>
      <c r="Z3" s="14"/>
      <c r="AA3" s="14"/>
      <c r="AB3" s="16"/>
      <c r="AC3" s="16"/>
      <c r="AD3" s="14"/>
      <c r="AE3" s="14"/>
      <c r="AF3" s="14"/>
    </row>
    <row r="4" spans="1:34" s="1" customFormat="1" ht="33.6" thickBot="1" x14ac:dyDescent="0.35">
      <c r="A4" s="17"/>
      <c r="B4" s="18"/>
      <c r="C4" s="19"/>
      <c r="D4" s="20"/>
      <c r="E4" s="21"/>
      <c r="F4" s="21"/>
      <c r="G4" s="21"/>
      <c r="H4" s="21"/>
      <c r="I4" s="21"/>
      <c r="J4" s="21"/>
      <c r="K4" s="21"/>
      <c r="L4" s="22" t="s">
        <v>3</v>
      </c>
      <c r="M4" s="21"/>
      <c r="N4" s="21"/>
      <c r="O4" s="21"/>
      <c r="P4" s="23"/>
      <c r="Q4" s="23"/>
      <c r="R4" s="21"/>
      <c r="S4" s="21"/>
      <c r="T4" s="21"/>
      <c r="U4" s="21"/>
      <c r="V4" s="21"/>
      <c r="W4" s="23"/>
      <c r="X4" s="23"/>
      <c r="Y4" s="21"/>
      <c r="Z4" s="21"/>
      <c r="AA4" s="21"/>
      <c r="AB4" s="23"/>
      <c r="AC4" s="23"/>
      <c r="AD4" s="21"/>
      <c r="AE4" s="21"/>
      <c r="AF4" s="14"/>
    </row>
    <row r="5" spans="1:34" s="26" customFormat="1" ht="15" customHeight="1" thickBot="1" x14ac:dyDescent="0.3">
      <c r="A5" s="44" t="s">
        <v>4</v>
      </c>
      <c r="B5" s="45"/>
      <c r="C5" s="46"/>
      <c r="D5" s="24"/>
      <c r="E5" s="47" t="s">
        <v>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25"/>
      <c r="Q5" s="25"/>
      <c r="R5" s="24"/>
      <c r="S5" s="24"/>
      <c r="T5" s="24"/>
      <c r="U5" s="24"/>
      <c r="V5" s="24"/>
      <c r="W5" s="25"/>
      <c r="X5" s="25"/>
      <c r="Y5" s="24"/>
      <c r="Z5" s="24"/>
      <c r="AA5" s="24"/>
      <c r="AB5" s="25"/>
      <c r="AC5" s="25"/>
      <c r="AD5" s="24"/>
      <c r="AE5" s="24"/>
      <c r="AF5" s="24"/>
    </row>
    <row r="6" spans="1:34" s="26" customFormat="1" ht="93" thickBot="1" x14ac:dyDescent="0.3">
      <c r="A6" s="27" t="s">
        <v>6</v>
      </c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17</v>
      </c>
      <c r="M6" s="28" t="s">
        <v>18</v>
      </c>
      <c r="N6" s="28" t="s">
        <v>19</v>
      </c>
      <c r="O6" s="28" t="s">
        <v>20</v>
      </c>
      <c r="P6" s="29" t="s">
        <v>21</v>
      </c>
      <c r="Q6" s="29" t="s">
        <v>22</v>
      </c>
      <c r="R6" s="30" t="s">
        <v>23</v>
      </c>
      <c r="S6" s="30" t="s">
        <v>24</v>
      </c>
      <c r="T6" s="28" t="s">
        <v>25</v>
      </c>
      <c r="U6" s="28" t="s">
        <v>26</v>
      </c>
      <c r="V6" s="28" t="s">
        <v>27</v>
      </c>
      <c r="W6" s="29" t="s">
        <v>28</v>
      </c>
      <c r="X6" s="29" t="s">
        <v>29</v>
      </c>
      <c r="Y6" s="30" t="s">
        <v>28</v>
      </c>
      <c r="Z6" s="30" t="s">
        <v>29</v>
      </c>
      <c r="AA6" s="28" t="s">
        <v>18</v>
      </c>
      <c r="AB6" s="29" t="s">
        <v>30</v>
      </c>
      <c r="AC6" s="29" t="s">
        <v>31</v>
      </c>
      <c r="AD6" s="30" t="s">
        <v>30</v>
      </c>
      <c r="AE6" s="30" t="s">
        <v>31</v>
      </c>
      <c r="AF6" s="28" t="s">
        <v>32</v>
      </c>
      <c r="AG6" s="44" t="s">
        <v>51</v>
      </c>
      <c r="AH6" s="48"/>
    </row>
    <row r="7" spans="1:34" ht="43.2" x14ac:dyDescent="0.3">
      <c r="A7" s="31">
        <v>4</v>
      </c>
      <c r="B7" s="32"/>
      <c r="C7" s="33" t="s">
        <v>33</v>
      </c>
      <c r="D7" s="32" t="s">
        <v>34</v>
      </c>
      <c r="E7" s="32" t="s">
        <v>35</v>
      </c>
      <c r="F7" s="32" t="s">
        <v>36</v>
      </c>
      <c r="G7" s="32" t="s">
        <v>37</v>
      </c>
      <c r="H7" s="32" t="s">
        <v>38</v>
      </c>
      <c r="I7" s="34" t="s">
        <v>39</v>
      </c>
      <c r="J7" s="34" t="s">
        <v>40</v>
      </c>
      <c r="K7" s="32" t="s">
        <v>41</v>
      </c>
      <c r="L7" s="34" t="s">
        <v>42</v>
      </c>
      <c r="M7" s="32" t="s">
        <v>43</v>
      </c>
      <c r="N7" s="35">
        <v>30</v>
      </c>
      <c r="O7" s="36">
        <f>'[1]Overland Piping Pipes&amp;Flanges'!P7+'[1]Overland Piping Pipes&amp;Flanges'!P8+'[1]Overland Piping Pipes&amp;Flanges'!P9+'[1]Overland Piping Pipes&amp;Flanges'!P11</f>
        <v>13712</v>
      </c>
      <c r="P7" s="37">
        <f>ROUNDUP(O7/6,0)</f>
        <v>2286</v>
      </c>
      <c r="Q7" s="37">
        <f>ROUNDUP(P7*1.15,0)</f>
        <v>2629</v>
      </c>
      <c r="R7" s="36">
        <f>ROUNDUP(O7/12,0)</f>
        <v>1143</v>
      </c>
      <c r="S7" s="36">
        <f>ROUNDUP(R7*1.15,0)</f>
        <v>1315</v>
      </c>
      <c r="T7" s="38" t="s">
        <v>42</v>
      </c>
      <c r="U7" s="38" t="s">
        <v>42</v>
      </c>
      <c r="V7" s="38" t="s">
        <v>42</v>
      </c>
      <c r="W7" s="39">
        <f>P7*2</f>
        <v>4572</v>
      </c>
      <c r="X7" s="39">
        <f>Q7*2</f>
        <v>5258</v>
      </c>
      <c r="Y7" s="38">
        <f>R7*2</f>
        <v>2286</v>
      </c>
      <c r="Z7" s="38">
        <f>S7*2</f>
        <v>2630</v>
      </c>
      <c r="AA7" s="36" t="s">
        <v>44</v>
      </c>
      <c r="AB7" s="39" t="s">
        <v>42</v>
      </c>
      <c r="AC7" s="39" t="s">
        <v>42</v>
      </c>
      <c r="AD7" s="38" t="s">
        <v>42</v>
      </c>
      <c r="AE7" s="38" t="s">
        <v>42</v>
      </c>
      <c r="AF7" s="38" t="s">
        <v>42</v>
      </c>
      <c r="AG7" s="28" t="s">
        <v>52</v>
      </c>
      <c r="AH7" s="41" t="s">
        <v>53</v>
      </c>
    </row>
    <row r="8" spans="1:34" ht="156" customHeight="1" x14ac:dyDescent="0.3">
      <c r="A8" s="31">
        <v>4</v>
      </c>
      <c r="B8" s="32"/>
      <c r="C8" s="33" t="s">
        <v>45</v>
      </c>
      <c r="D8" s="32" t="s">
        <v>34</v>
      </c>
      <c r="E8" s="32" t="s">
        <v>35</v>
      </c>
      <c r="F8" s="32" t="s">
        <v>46</v>
      </c>
      <c r="G8" s="32" t="s">
        <v>37</v>
      </c>
      <c r="H8" s="32" t="s">
        <v>47</v>
      </c>
      <c r="I8" s="32" t="s">
        <v>41</v>
      </c>
      <c r="J8" s="32" t="s">
        <v>42</v>
      </c>
      <c r="K8" s="32" t="s">
        <v>41</v>
      </c>
      <c r="L8" s="34" t="s">
        <v>42</v>
      </c>
      <c r="M8" s="32" t="s">
        <v>43</v>
      </c>
      <c r="N8" s="35">
        <v>30</v>
      </c>
      <c r="O8" s="36">
        <f>'[1]Overland Piping Pipes&amp;Flanges'!P10+'[1]Overland Piping Pipes&amp;Flanges'!P12+'[1]Overland Piping Pipes&amp;Flanges'!P13+'[1]Overland Piping Pipes&amp;Flanges'!P14+'[1]Overland Piping Pipes&amp;Flanges'!P15+'[1]Overland Piping Pipes&amp;Flanges'!P16+'[1]Overland Piping Pipes&amp;Flanges'!P17+'[1]Overland Piping Pipes&amp;Flanges'!P18+'[1]Overland Piping Pipes&amp;Flanges'!P20+'[1]Overland Piping Pipes&amp;Flanges'!P22</f>
        <v>2430</v>
      </c>
      <c r="P8" s="37">
        <f>ROUNDUP(O8/6,0)</f>
        <v>405</v>
      </c>
      <c r="Q8" s="37">
        <f>ROUNDUP(P8*1.15,0)</f>
        <v>466</v>
      </c>
      <c r="R8" s="36">
        <f>ROUNDUP(O8/12,0)</f>
        <v>203</v>
      </c>
      <c r="S8" s="36">
        <f>ROUNDUP(R8*1.15,0)</f>
        <v>234</v>
      </c>
      <c r="T8" s="38" t="s">
        <v>42</v>
      </c>
      <c r="U8" s="38" t="s">
        <v>42</v>
      </c>
      <c r="V8" s="38" t="s">
        <v>42</v>
      </c>
      <c r="W8" s="39" t="s">
        <v>42</v>
      </c>
      <c r="X8" s="39" t="s">
        <v>42</v>
      </c>
      <c r="Y8" s="38" t="s">
        <v>42</v>
      </c>
      <c r="Z8" s="38" t="s">
        <v>42</v>
      </c>
      <c r="AA8" s="36" t="s">
        <v>44</v>
      </c>
      <c r="AB8" s="37">
        <f>P8*2</f>
        <v>810</v>
      </c>
      <c r="AC8" s="37">
        <f>ROUNDUP(AB8*1.15,0)</f>
        <v>932</v>
      </c>
      <c r="AD8" s="36">
        <f>R8*2</f>
        <v>406</v>
      </c>
      <c r="AE8" s="36">
        <f>ROUNDUP(AD8*1.15,0)</f>
        <v>467</v>
      </c>
      <c r="AF8" s="38" t="s">
        <v>42</v>
      </c>
      <c r="AG8" s="42"/>
      <c r="AH8" s="43"/>
    </row>
    <row r="9" spans="1:34" ht="85.2" customHeight="1" x14ac:dyDescent="0.3">
      <c r="A9" s="31">
        <v>4</v>
      </c>
      <c r="B9" s="32"/>
      <c r="C9" s="33" t="s">
        <v>48</v>
      </c>
      <c r="D9" s="32" t="s">
        <v>34</v>
      </c>
      <c r="E9" s="32" t="s">
        <v>49</v>
      </c>
      <c r="F9" s="32" t="s">
        <v>46</v>
      </c>
      <c r="G9" s="32" t="s">
        <v>50</v>
      </c>
      <c r="H9" s="32" t="s">
        <v>47</v>
      </c>
      <c r="I9" s="34" t="s">
        <v>41</v>
      </c>
      <c r="J9" s="34" t="s">
        <v>42</v>
      </c>
      <c r="K9" s="32" t="s">
        <v>41</v>
      </c>
      <c r="L9" s="34" t="s">
        <v>42</v>
      </c>
      <c r="M9" s="32" t="s">
        <v>43</v>
      </c>
      <c r="N9" s="35">
        <v>30</v>
      </c>
      <c r="O9" s="36">
        <f>'[1]Overland Piping Pipes&amp;Flanges'!P19+'[1]Overland Piping Pipes&amp;Flanges'!P21+'[1]Overland Piping Pipes&amp;Flanges'!P23</f>
        <v>7475</v>
      </c>
      <c r="P9" s="37">
        <f>ROUNDUP(O9/6,0)</f>
        <v>1246</v>
      </c>
      <c r="Q9" s="37">
        <f t="shared" ref="Q9" si="0">ROUNDUP(P9*1.15,0)</f>
        <v>1433</v>
      </c>
      <c r="R9" s="36">
        <f t="shared" ref="R9" si="1">ROUNDUP(O9/12,0)</f>
        <v>623</v>
      </c>
      <c r="S9" s="36">
        <f t="shared" ref="S9" si="2">ROUNDUP(R9*1.15,0)</f>
        <v>717</v>
      </c>
      <c r="T9" s="38" t="s">
        <v>42</v>
      </c>
      <c r="U9" s="38" t="s">
        <v>42</v>
      </c>
      <c r="V9" s="38" t="s">
        <v>42</v>
      </c>
      <c r="W9" s="39" t="s">
        <v>42</v>
      </c>
      <c r="X9" s="39" t="s">
        <v>42</v>
      </c>
      <c r="Y9" s="38" t="s">
        <v>42</v>
      </c>
      <c r="Z9" s="38" t="s">
        <v>42</v>
      </c>
      <c r="AA9" s="36" t="s">
        <v>44</v>
      </c>
      <c r="AB9" s="37">
        <f t="shared" ref="AB9" si="3">P9*2</f>
        <v>2492</v>
      </c>
      <c r="AC9" s="37">
        <f t="shared" ref="AC9:AE9" si="4">ROUNDUP(AB9*1.15,0)</f>
        <v>2866</v>
      </c>
      <c r="AD9" s="36">
        <f t="shared" ref="AD9" si="5">R9*2</f>
        <v>1246</v>
      </c>
      <c r="AE9" s="36">
        <f t="shared" si="4"/>
        <v>1433</v>
      </c>
      <c r="AF9" s="38" t="s">
        <v>42</v>
      </c>
      <c r="AG9" s="42"/>
      <c r="AH9" s="43"/>
    </row>
    <row r="10" spans="1:34" x14ac:dyDescent="0.3">
      <c r="AG10" s="42"/>
      <c r="AH10" s="43">
        <f>AG10*O10</f>
        <v>0</v>
      </c>
    </row>
  </sheetData>
  <mergeCells count="3">
    <mergeCell ref="A5:C5"/>
    <mergeCell ref="E5:O5"/>
    <mergeCell ref="AG6:A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2022-08-11T06:24:25Z</dcterms:modified>
</cp:coreProperties>
</file>